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ra\Desktop\CCLP\CD\Asamblea Nov 2026 Estatuto y ATRIA\2. Proyecto ATRIA\"/>
    </mc:Choice>
  </mc:AlternateContent>
  <xr:revisionPtr revIDLastSave="0" documentId="8_{6A537842-E0D8-43E8-AC6D-8C1484ECDD6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7" i="1" l="1"/>
  <c r="H35" i="1"/>
  <c r="H33" i="1"/>
  <c r="H31" i="1"/>
  <c r="E31" i="1"/>
  <c r="I17" i="1"/>
  <c r="J17" i="1" s="1"/>
  <c r="F27" i="1" l="1"/>
  <c r="F29" i="1" s="1"/>
  <c r="I18" i="1"/>
  <c r="J18" i="1" s="1"/>
  <c r="I11" i="1" l="1"/>
  <c r="J11" i="1" s="1"/>
  <c r="I21" i="1" l="1"/>
  <c r="J21" i="1" s="1"/>
  <c r="I20" i="1"/>
  <c r="J20" i="1" s="1"/>
  <c r="I22" i="1"/>
  <c r="J22" i="1" s="1"/>
  <c r="G27" i="1"/>
  <c r="H27" i="1"/>
  <c r="I19" i="1" l="1"/>
  <c r="J19" i="1" s="1"/>
  <c r="D4" i="1" l="1"/>
  <c r="D25" i="1"/>
  <c r="D24" i="1"/>
  <c r="D16" i="1"/>
  <c r="D15" i="1"/>
  <c r="D14" i="1"/>
  <c r="D13" i="1"/>
  <c r="D12" i="1"/>
  <c r="E27" i="1" l="1"/>
  <c r="I26" i="1"/>
  <c r="J26" i="1" s="1"/>
  <c r="I25" i="1"/>
  <c r="J25" i="1" s="1"/>
  <c r="I24" i="1"/>
  <c r="J24" i="1" s="1"/>
  <c r="I16" i="1"/>
  <c r="J16" i="1" s="1"/>
  <c r="I15" i="1"/>
  <c r="J15" i="1" s="1"/>
  <c r="I13" i="1"/>
  <c r="J13" i="1" s="1"/>
  <c r="I12" i="1"/>
  <c r="J12" i="1" s="1"/>
  <c r="H10" i="1"/>
  <c r="G10" i="1"/>
  <c r="E10" i="1"/>
  <c r="I9" i="1"/>
  <c r="J9" i="1" s="1"/>
  <c r="I8" i="1"/>
  <c r="J8" i="1" s="1"/>
  <c r="I7" i="1"/>
  <c r="J7" i="1" s="1"/>
  <c r="I6" i="1"/>
  <c r="J6" i="1" s="1"/>
  <c r="I5" i="1"/>
  <c r="J5" i="1" s="1"/>
  <c r="I4" i="1"/>
  <c r="J4" i="1" s="1"/>
  <c r="D27" i="1"/>
  <c r="D10" i="1"/>
  <c r="H29" i="1" l="1"/>
  <c r="J10" i="1"/>
  <c r="I14" i="1"/>
  <c r="I10" i="1"/>
  <c r="E29" i="1"/>
  <c r="D29" i="1"/>
  <c r="E32" i="1" l="1"/>
  <c r="E33" i="1" s="1"/>
  <c r="E35" i="1" s="1"/>
  <c r="J14" i="1"/>
  <c r="J27" i="1" s="1"/>
  <c r="J29" i="1" s="1"/>
  <c r="I27" i="1"/>
  <c r="I29" i="1" s="1"/>
  <c r="G29" i="1" l="1"/>
  <c r="H32" i="1" l="1"/>
</calcChain>
</file>

<file path=xl/sharedStrings.xml><?xml version="1.0" encoding="utf-8"?>
<sst xmlns="http://schemas.openxmlformats.org/spreadsheetml/2006/main" count="67" uniqueCount="54">
  <si>
    <t>DESCRIPCIÓN DE ESPECIALIDAD</t>
  </si>
  <si>
    <t>Estudio topográfico con levantamiento arquitectónico</t>
  </si>
  <si>
    <t>Estudio de suelos</t>
  </si>
  <si>
    <t>Expediente de sostenimiento de excavaciones / geotecnia</t>
  </si>
  <si>
    <t>Proyecto de arquitectura</t>
  </si>
  <si>
    <t>Proyecto de seguridad</t>
  </si>
  <si>
    <t>Asesoría técnica de arquitectura, especialista estacionamientos</t>
  </si>
  <si>
    <t>Coordinación de proyecto / Etapa anteproyecto</t>
  </si>
  <si>
    <t>QUIZ</t>
  </si>
  <si>
    <t>MOPE</t>
  </si>
  <si>
    <t>ACI</t>
  </si>
  <si>
    <t>Extracción de monóxido y humos</t>
  </si>
  <si>
    <t>Coordinación de proyecto / Etapa proyecto</t>
  </si>
  <si>
    <t>Higashi Ingenieros</t>
  </si>
  <si>
    <t>PROTERM</t>
  </si>
  <si>
    <t>COSTO
TOTAL S/</t>
  </si>
  <si>
    <t>IGV 18%</t>
  </si>
  <si>
    <t>PROV 
REF</t>
  </si>
  <si>
    <t xml:space="preserve">Sub total </t>
  </si>
  <si>
    <t>Total</t>
  </si>
  <si>
    <t>Monto S/</t>
  </si>
  <si>
    <t>JV Soluciones Integrales</t>
  </si>
  <si>
    <t>3er sótano</t>
  </si>
  <si>
    <t>Metrados y presupuesto base</t>
  </si>
  <si>
    <t>Adic Obs
Anteproy</t>
  </si>
  <si>
    <t>En ejecución</t>
  </si>
  <si>
    <t>Sub total</t>
  </si>
  <si>
    <t>IGV</t>
  </si>
  <si>
    <t>t.c.</t>
  </si>
  <si>
    <t>Total en US$</t>
  </si>
  <si>
    <t>Total en S/</t>
  </si>
  <si>
    <t>Presupuesto Final - Expediente Proyecto ATRIA</t>
  </si>
  <si>
    <t>Gas</t>
  </si>
  <si>
    <t>Lima Gas</t>
  </si>
  <si>
    <t>ETAPA</t>
  </si>
  <si>
    <t>Proyecto</t>
  </si>
  <si>
    <t>Anteproyecto</t>
  </si>
  <si>
    <t>Designworks</t>
  </si>
  <si>
    <t xml:space="preserve">Adicional Sistema de utilización en media tensión 10KV </t>
  </si>
  <si>
    <t>Iluminación</t>
  </si>
  <si>
    <t>Sistema fotovoltaico</t>
  </si>
  <si>
    <t>Riego tecnificado</t>
  </si>
  <si>
    <t>Soleol</t>
  </si>
  <si>
    <t>Pumayaca</t>
  </si>
  <si>
    <t>Rie Sakata</t>
  </si>
  <si>
    <t>Martin Otero</t>
  </si>
  <si>
    <t>Levantamiento</t>
  </si>
  <si>
    <t>Complementario</t>
  </si>
  <si>
    <t>Eléctricas: Alumbrado y estudio de iluminación / Sistema de tomacorrientes y fuerza / Análisis de sistema de comunicaciones / Sistema de detección y alarma contra incendio. Sanitarias: Sistema de agua y desague</t>
  </si>
  <si>
    <t xml:space="preserve">Instalaciones Eléctricas </t>
  </si>
  <si>
    <t xml:space="preserve">Instalaciones Sanitarias </t>
  </si>
  <si>
    <t>Estructuras</t>
  </si>
  <si>
    <t>Ppto total</t>
  </si>
  <si>
    <t>Presupuesto adicional para completar el proyecto si se aprubea el 3er sótano   US$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</si>
</sst>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3" fontId="2" fillId="0" borderId="0" xfId="1" applyFont="1"/>
    <xf numFmtId="0" fontId="3" fillId="0" borderId="0" xfId="0" applyFont="1"/>
    <xf numFmtId="0" fontId="3" fillId="0" borderId="0" xfId="0" applyFont="1" applyAlignment="1">
      <alignment wrapText="1"/>
    </xf>
    <xf numFmtId="43" fontId="3" fillId="0" borderId="0" xfId="1" applyFont="1"/>
    <xf numFmtId="9" fontId="3" fillId="0" borderId="0" xfId="0" applyNumberFormat="1" applyFont="1"/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0" borderId="0" xfId="0" applyFont="1"/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right"/>
    </xf>
    <xf numFmtId="0" fontId="4" fillId="3" borderId="0" xfId="0" applyFont="1" applyFill="1" applyAlignment="1">
      <alignment horizontal="right"/>
    </xf>
    <xf numFmtId="0" fontId="4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43" fontId="5" fillId="0" borderId="0" xfId="1" applyFont="1" applyAlignment="1">
      <alignment horizontal="center"/>
    </xf>
    <xf numFmtId="43" fontId="3" fillId="5" borderId="0" xfId="1" applyFont="1" applyFill="1"/>
    <xf numFmtId="43" fontId="4" fillId="2" borderId="0" xfId="1" applyFont="1" applyFill="1" applyAlignment="1">
      <alignment horizontal="right"/>
    </xf>
    <xf numFmtId="43" fontId="3" fillId="0" borderId="0" xfId="1" applyFont="1" applyAlignment="1">
      <alignment horizontal="right"/>
    </xf>
    <xf numFmtId="43" fontId="4" fillId="2" borderId="0" xfId="1" applyFont="1" applyFill="1" applyAlignment="1">
      <alignment horizontal="right" vertical="center"/>
    </xf>
    <xf numFmtId="43" fontId="4" fillId="3" borderId="0" xfId="1" applyFont="1" applyFill="1" applyAlignment="1">
      <alignment horizontal="right"/>
    </xf>
    <xf numFmtId="43" fontId="3" fillId="5" borderId="0" xfId="1" applyFont="1" applyFill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3" fontId="3" fillId="0" borderId="1" xfId="1" applyFont="1" applyBorder="1" applyAlignment="1">
      <alignment horizontal="right" vertical="center"/>
    </xf>
    <xf numFmtId="43" fontId="3" fillId="0" borderId="1" xfId="1" applyFont="1" applyBorder="1" applyAlignment="1">
      <alignment horizontal="right"/>
    </xf>
    <xf numFmtId="43" fontId="3" fillId="6" borderId="1" xfId="1" applyFont="1" applyFill="1" applyBorder="1" applyAlignment="1">
      <alignment horizontal="right" vertical="center"/>
    </xf>
    <xf numFmtId="0" fontId="3" fillId="3" borderId="0" xfId="0" applyFont="1" applyFill="1"/>
    <xf numFmtId="43" fontId="3" fillId="4" borderId="1" xfId="1" applyFont="1" applyFill="1" applyBorder="1" applyAlignment="1">
      <alignment horizontal="right" vertical="center"/>
    </xf>
    <xf numFmtId="0" fontId="3" fillId="6" borderId="1" xfId="0" applyFont="1" applyFill="1" applyBorder="1" applyAlignment="1">
      <alignment vertical="center"/>
    </xf>
    <xf numFmtId="43" fontId="3" fillId="0" borderId="1" xfId="1" applyFont="1" applyFill="1" applyBorder="1" applyAlignment="1">
      <alignment horizontal="right" vertical="center"/>
    </xf>
    <xf numFmtId="43" fontId="4" fillId="2" borderId="1" xfId="1" applyFont="1" applyFill="1" applyBorder="1" applyAlignment="1">
      <alignment vertical="center"/>
    </xf>
    <xf numFmtId="43" fontId="4" fillId="2" borderId="1" xfId="1" applyFont="1" applyFill="1" applyBorder="1" applyAlignment="1">
      <alignment horizontal="right" vertical="center"/>
    </xf>
    <xf numFmtId="43" fontId="6" fillId="2" borderId="1" xfId="1" applyFont="1" applyFill="1" applyBorder="1" applyAlignment="1">
      <alignment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43" fontId="3" fillId="0" borderId="1" xfId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topLeftCell="A15" workbookViewId="0">
      <selection activeCell="H24" sqref="H24"/>
    </sheetView>
  </sheetViews>
  <sheetFormatPr baseColWidth="10" defaultColWidth="11.44140625" defaultRowHeight="13.8" x14ac:dyDescent="0.25"/>
  <cols>
    <col min="1" max="1" width="15.88671875" style="4" customWidth="1"/>
    <col min="2" max="2" width="52.33203125" style="4" customWidth="1"/>
    <col min="3" max="3" width="11.33203125" style="5" bestFit="1" customWidth="1"/>
    <col min="4" max="4" width="15.44140625" style="6" customWidth="1"/>
    <col min="5" max="7" width="14.21875" style="6" customWidth="1"/>
    <col min="8" max="8" width="16.88671875" style="6" customWidth="1"/>
    <col min="9" max="9" width="11.6640625" style="4" bestFit="1" customWidth="1"/>
    <col min="10" max="10" width="12.33203125" style="4" bestFit="1" customWidth="1"/>
    <col min="11" max="16384" width="11.44140625" style="4"/>
  </cols>
  <sheetData>
    <row r="1" spans="1:10" s="1" customFormat="1" ht="17.399999999999999" x14ac:dyDescent="0.3">
      <c r="B1" s="1" t="s">
        <v>31</v>
      </c>
      <c r="C1" s="2"/>
      <c r="D1" s="3"/>
      <c r="E1" s="3"/>
      <c r="F1" s="3"/>
      <c r="G1" s="3"/>
      <c r="H1" s="3"/>
    </row>
    <row r="2" spans="1:10" x14ac:dyDescent="0.25">
      <c r="I2" s="7"/>
    </row>
    <row r="3" spans="1:10" s="10" customFormat="1" ht="27.6" x14ac:dyDescent="0.3">
      <c r="A3" s="8" t="s">
        <v>34</v>
      </c>
      <c r="B3" s="8" t="s">
        <v>0</v>
      </c>
      <c r="C3" s="9" t="s">
        <v>17</v>
      </c>
      <c r="D3" s="9" t="s">
        <v>20</v>
      </c>
      <c r="E3" s="19" t="s">
        <v>24</v>
      </c>
      <c r="F3" s="18" t="s">
        <v>46</v>
      </c>
      <c r="G3" s="18" t="s">
        <v>22</v>
      </c>
      <c r="H3" s="18" t="s">
        <v>47</v>
      </c>
      <c r="I3" s="8" t="s">
        <v>16</v>
      </c>
      <c r="J3" s="9" t="s">
        <v>15</v>
      </c>
    </row>
    <row r="4" spans="1:10" s="10" customFormat="1" x14ac:dyDescent="0.3">
      <c r="A4" s="43" t="s">
        <v>36</v>
      </c>
      <c r="B4" s="27" t="s">
        <v>1</v>
      </c>
      <c r="C4" s="28"/>
      <c r="D4" s="42">
        <f>11210/1.18</f>
        <v>9500</v>
      </c>
      <c r="E4" s="29"/>
      <c r="F4" s="29"/>
      <c r="G4" s="29"/>
      <c r="H4" s="29"/>
      <c r="I4" s="29">
        <f t="shared" ref="I4:I9" si="0">SUM(D4:H4)*18%</f>
        <v>1710</v>
      </c>
      <c r="J4" s="29">
        <f t="shared" ref="J4:J9" si="1">SUM(D4:I4)</f>
        <v>11210</v>
      </c>
    </row>
    <row r="5" spans="1:10" s="10" customFormat="1" x14ac:dyDescent="0.3">
      <c r="A5" s="43"/>
      <c r="B5" s="27" t="s">
        <v>2</v>
      </c>
      <c r="C5" s="28"/>
      <c r="D5" s="42"/>
      <c r="E5" s="29"/>
      <c r="F5" s="29"/>
      <c r="G5" s="29"/>
      <c r="H5" s="29"/>
      <c r="I5" s="29">
        <f t="shared" si="0"/>
        <v>0</v>
      </c>
      <c r="J5" s="29">
        <f t="shared" si="1"/>
        <v>0</v>
      </c>
    </row>
    <row r="6" spans="1:10" s="10" customFormat="1" x14ac:dyDescent="0.3">
      <c r="A6" s="43"/>
      <c r="B6" s="27" t="s">
        <v>4</v>
      </c>
      <c r="C6" s="28" t="s">
        <v>8</v>
      </c>
      <c r="D6" s="29">
        <v>33000</v>
      </c>
      <c r="E6" s="29">
        <v>16500</v>
      </c>
      <c r="F6" s="29"/>
      <c r="G6" s="29"/>
      <c r="H6" s="29"/>
      <c r="I6" s="29">
        <f t="shared" si="0"/>
        <v>8910</v>
      </c>
      <c r="J6" s="29">
        <f t="shared" si="1"/>
        <v>58410</v>
      </c>
    </row>
    <row r="7" spans="1:10" s="10" customFormat="1" x14ac:dyDescent="0.3">
      <c r="A7" s="43"/>
      <c r="B7" s="27" t="s">
        <v>5</v>
      </c>
      <c r="C7" s="28" t="s">
        <v>8</v>
      </c>
      <c r="D7" s="29">
        <v>9000</v>
      </c>
      <c r="E7" s="29"/>
      <c r="F7" s="29"/>
      <c r="G7" s="29"/>
      <c r="H7" s="27"/>
      <c r="I7" s="29">
        <f t="shared" si="0"/>
        <v>1620</v>
      </c>
      <c r="J7" s="29">
        <f t="shared" si="1"/>
        <v>10620</v>
      </c>
    </row>
    <row r="8" spans="1:10" s="10" customFormat="1" ht="27.6" x14ac:dyDescent="0.3">
      <c r="A8" s="43"/>
      <c r="B8" s="28" t="s">
        <v>6</v>
      </c>
      <c r="C8" s="28" t="s">
        <v>9</v>
      </c>
      <c r="D8" s="29">
        <v>17000</v>
      </c>
      <c r="E8" s="29"/>
      <c r="F8" s="29"/>
      <c r="G8" s="29"/>
      <c r="H8" s="29"/>
      <c r="I8" s="29">
        <f t="shared" si="0"/>
        <v>3060</v>
      </c>
      <c r="J8" s="29">
        <f t="shared" si="1"/>
        <v>20060</v>
      </c>
    </row>
    <row r="9" spans="1:10" s="10" customFormat="1" x14ac:dyDescent="0.3">
      <c r="A9" s="43"/>
      <c r="B9" s="27" t="s">
        <v>7</v>
      </c>
      <c r="C9" s="28" t="s">
        <v>9</v>
      </c>
      <c r="D9" s="29">
        <v>3000</v>
      </c>
      <c r="E9" s="29"/>
      <c r="F9" s="29"/>
      <c r="G9" s="29"/>
      <c r="H9" s="29"/>
      <c r="I9" s="29">
        <f t="shared" si="0"/>
        <v>540</v>
      </c>
      <c r="J9" s="29">
        <f t="shared" si="1"/>
        <v>3540</v>
      </c>
    </row>
    <row r="10" spans="1:10" s="13" customFormat="1" x14ac:dyDescent="0.25">
      <c r="A10" s="39"/>
      <c r="B10" s="16" t="s">
        <v>18</v>
      </c>
      <c r="C10" s="12"/>
      <c r="D10" s="22">
        <f>SUM(D4:D9)</f>
        <v>71500</v>
      </c>
      <c r="E10" s="22">
        <f t="shared" ref="E10:J10" si="2">SUM(E4:E9)</f>
        <v>16500</v>
      </c>
      <c r="F10" s="22"/>
      <c r="G10" s="22">
        <f t="shared" si="2"/>
        <v>0</v>
      </c>
      <c r="H10" s="22">
        <f t="shared" si="2"/>
        <v>0</v>
      </c>
      <c r="I10" s="22">
        <f t="shared" si="2"/>
        <v>15840</v>
      </c>
      <c r="J10" s="22">
        <f t="shared" si="2"/>
        <v>103840</v>
      </c>
    </row>
    <row r="11" spans="1:10" x14ac:dyDescent="0.25">
      <c r="A11" s="43" t="s">
        <v>35</v>
      </c>
      <c r="B11" s="27" t="s">
        <v>4</v>
      </c>
      <c r="C11" s="28" t="s">
        <v>8</v>
      </c>
      <c r="D11" s="30"/>
      <c r="E11" s="30"/>
      <c r="F11" s="30"/>
      <c r="G11" s="29">
        <v>15000</v>
      </c>
      <c r="H11" s="30"/>
      <c r="I11" s="29">
        <f>SUM(D11:H11)*18%</f>
        <v>2700</v>
      </c>
      <c r="J11" s="29">
        <f>SUM(D11:I11)</f>
        <v>17700</v>
      </c>
    </row>
    <row r="12" spans="1:10" s="10" customFormat="1" ht="41.4" x14ac:dyDescent="0.3">
      <c r="A12" s="43"/>
      <c r="B12" s="27" t="s">
        <v>3</v>
      </c>
      <c r="C12" s="28" t="s">
        <v>21</v>
      </c>
      <c r="D12" s="29">
        <f>8024/1.18</f>
        <v>6800</v>
      </c>
      <c r="E12" s="29"/>
      <c r="F12" s="29"/>
      <c r="G12" s="29"/>
      <c r="H12" s="29"/>
      <c r="I12" s="29">
        <f>SUM(D12:H12)*18%</f>
        <v>1224</v>
      </c>
      <c r="J12" s="29">
        <f>SUM(D12:I12)</f>
        <v>8024</v>
      </c>
    </row>
    <row r="13" spans="1:10" s="10" customFormat="1" ht="27.6" x14ac:dyDescent="0.3">
      <c r="A13" s="43"/>
      <c r="B13" s="34" t="s">
        <v>51</v>
      </c>
      <c r="C13" s="28" t="s">
        <v>13</v>
      </c>
      <c r="D13" s="29">
        <f>69065.4/1.18</f>
        <v>58530</v>
      </c>
      <c r="E13" s="29"/>
      <c r="F13" s="29"/>
      <c r="G13" s="33">
        <v>15200</v>
      </c>
      <c r="H13" s="31"/>
      <c r="I13" s="29">
        <f>SUM(D13:H13)*18%</f>
        <v>13271.4</v>
      </c>
      <c r="J13" s="29">
        <f>SUM(D13:I13)</f>
        <v>87001.4</v>
      </c>
    </row>
    <row r="14" spans="1:10" s="10" customFormat="1" ht="27.6" x14ac:dyDescent="0.3">
      <c r="A14" s="43"/>
      <c r="B14" s="28" t="s">
        <v>49</v>
      </c>
      <c r="C14" s="28" t="s">
        <v>13</v>
      </c>
      <c r="D14" s="29">
        <f>34532.7/1.18</f>
        <v>29265</v>
      </c>
      <c r="E14" s="29"/>
      <c r="F14" s="35">
        <v>8970</v>
      </c>
      <c r="G14" s="31"/>
      <c r="H14" s="27"/>
      <c r="I14" s="29">
        <f>SUM(D14:G14)*18%</f>
        <v>6882.3</v>
      </c>
      <c r="J14" s="29">
        <f t="shared" ref="J14:J22" si="3">SUM(D14:I14)</f>
        <v>45117.3</v>
      </c>
    </row>
    <row r="15" spans="1:10" s="10" customFormat="1" ht="27.6" x14ac:dyDescent="0.3">
      <c r="A15" s="43"/>
      <c r="B15" s="27" t="s">
        <v>50</v>
      </c>
      <c r="C15" s="28" t="s">
        <v>13</v>
      </c>
      <c r="D15" s="29">
        <f>25784.42/1.18</f>
        <v>21851.203389830509</v>
      </c>
      <c r="E15" s="29"/>
      <c r="F15" s="35">
        <v>8970</v>
      </c>
      <c r="G15" s="31"/>
      <c r="I15" s="29">
        <f>SUM(D15:G15)*18%</f>
        <v>5547.8166101694915</v>
      </c>
      <c r="J15" s="29">
        <f t="shared" si="3"/>
        <v>36369.020000000004</v>
      </c>
    </row>
    <row r="16" spans="1:10" s="10" customFormat="1" ht="27.6" x14ac:dyDescent="0.3">
      <c r="A16" s="43"/>
      <c r="B16" s="27" t="s">
        <v>10</v>
      </c>
      <c r="C16" s="28" t="s">
        <v>13</v>
      </c>
      <c r="D16" s="29">
        <f>16575.7/1.18</f>
        <v>14047.203389830509</v>
      </c>
      <c r="E16" s="29"/>
      <c r="F16" s="29"/>
      <c r="G16" s="31"/>
      <c r="H16" s="31"/>
      <c r="I16" s="29">
        <f t="shared" ref="I16:I22" si="4">SUM(D16:H16)*18%</f>
        <v>2528.4966101694913</v>
      </c>
      <c r="J16" s="29">
        <f t="shared" si="3"/>
        <v>16575.7</v>
      </c>
    </row>
    <row r="17" spans="1:10" s="10" customFormat="1" ht="55.2" x14ac:dyDescent="0.3">
      <c r="A17" s="43"/>
      <c r="B17" s="28" t="s">
        <v>48</v>
      </c>
      <c r="C17" s="28" t="s">
        <v>13</v>
      </c>
      <c r="D17" s="29"/>
      <c r="E17" s="29"/>
      <c r="F17" s="29"/>
      <c r="G17" s="31">
        <v>16800</v>
      </c>
      <c r="H17" s="31"/>
      <c r="I17" s="29">
        <f t="shared" ref="I17" si="5">SUM(D17:H17)*18%</f>
        <v>3024</v>
      </c>
      <c r="J17" s="29">
        <f t="shared" ref="J17" si="6">SUM(D17:I17)</f>
        <v>19824</v>
      </c>
    </row>
    <row r="18" spans="1:10" s="10" customFormat="1" ht="27.6" x14ac:dyDescent="0.3">
      <c r="A18" s="43"/>
      <c r="B18" s="28" t="s">
        <v>38</v>
      </c>
      <c r="C18" s="28" t="s">
        <v>13</v>
      </c>
      <c r="D18" s="29"/>
      <c r="E18" s="29"/>
      <c r="F18" s="29"/>
      <c r="G18" s="31"/>
      <c r="H18" s="31">
        <v>22000</v>
      </c>
      <c r="I18" s="29">
        <f t="shared" ref="I18" si="7">SUM(D18:H18)*18%</f>
        <v>3960</v>
      </c>
      <c r="J18" s="29">
        <f t="shared" ref="J18" si="8">SUM(D18:I18)</f>
        <v>25960</v>
      </c>
    </row>
    <row r="19" spans="1:10" s="10" customFormat="1" x14ac:dyDescent="0.3">
      <c r="A19" s="43"/>
      <c r="B19" s="27" t="s">
        <v>32</v>
      </c>
      <c r="C19" s="28" t="s">
        <v>33</v>
      </c>
      <c r="D19" s="29"/>
      <c r="E19" s="29"/>
      <c r="F19" s="29"/>
      <c r="G19" s="31"/>
      <c r="H19" s="31">
        <v>1680</v>
      </c>
      <c r="I19" s="29">
        <f t="shared" si="4"/>
        <v>302.39999999999998</v>
      </c>
      <c r="J19" s="29">
        <f t="shared" si="3"/>
        <v>1982.4</v>
      </c>
    </row>
    <row r="20" spans="1:10" s="10" customFormat="1" x14ac:dyDescent="0.3">
      <c r="A20" s="43"/>
      <c r="B20" s="27" t="s">
        <v>40</v>
      </c>
      <c r="C20" s="28" t="s">
        <v>42</v>
      </c>
      <c r="D20" s="29"/>
      <c r="E20" s="29"/>
      <c r="F20" s="29"/>
      <c r="G20" s="31"/>
      <c r="H20" s="31">
        <v>4032</v>
      </c>
      <c r="I20" s="29">
        <f t="shared" si="4"/>
        <v>725.76</v>
      </c>
      <c r="J20" s="29">
        <f t="shared" si="3"/>
        <v>4757.76</v>
      </c>
    </row>
    <row r="21" spans="1:10" s="10" customFormat="1" x14ac:dyDescent="0.3">
      <c r="A21" s="43"/>
      <c r="B21" s="27" t="s">
        <v>41</v>
      </c>
      <c r="C21" s="28" t="s">
        <v>43</v>
      </c>
      <c r="D21" s="29"/>
      <c r="E21" s="29"/>
      <c r="F21" s="29"/>
      <c r="G21" s="31"/>
      <c r="H21" s="31">
        <v>6720</v>
      </c>
      <c r="I21" s="29">
        <f t="shared" si="4"/>
        <v>1209.5999999999999</v>
      </c>
      <c r="J21" s="29">
        <f t="shared" si="3"/>
        <v>7929.6</v>
      </c>
    </row>
    <row r="22" spans="1:10" s="10" customFormat="1" x14ac:dyDescent="0.3">
      <c r="A22" s="43"/>
      <c r="B22" s="27" t="s">
        <v>39</v>
      </c>
      <c r="C22" s="28" t="s">
        <v>44</v>
      </c>
      <c r="D22" s="29"/>
      <c r="E22" s="29"/>
      <c r="F22" s="29"/>
      <c r="G22" s="31"/>
      <c r="H22" s="31">
        <v>16000</v>
      </c>
      <c r="I22" s="29">
        <f t="shared" si="4"/>
        <v>2880</v>
      </c>
      <c r="J22" s="29">
        <f t="shared" si="3"/>
        <v>18880</v>
      </c>
    </row>
    <row r="23" spans="1:10" s="10" customFormat="1" ht="27.6" x14ac:dyDescent="0.3">
      <c r="A23" s="43"/>
      <c r="B23" s="27" t="s">
        <v>5</v>
      </c>
      <c r="C23" s="28" t="s">
        <v>45</v>
      </c>
      <c r="D23" s="29"/>
      <c r="E23" s="29"/>
      <c r="F23" s="29"/>
      <c r="G23" s="31"/>
      <c r="H23" s="31">
        <v>9000</v>
      </c>
      <c r="I23" s="29"/>
      <c r="J23" s="29"/>
    </row>
    <row r="24" spans="1:10" s="10" customFormat="1" x14ac:dyDescent="0.3">
      <c r="A24" s="43"/>
      <c r="B24" s="27" t="s">
        <v>11</v>
      </c>
      <c r="C24" s="28" t="s">
        <v>14</v>
      </c>
      <c r="D24" s="29">
        <f>22467.2/1.18</f>
        <v>19040</v>
      </c>
      <c r="E24" s="29"/>
      <c r="F24" s="29"/>
      <c r="G24" s="31">
        <v>5527.5</v>
      </c>
      <c r="H24" s="31"/>
      <c r="I24" s="29">
        <f>SUM(D24:H24)*18%</f>
        <v>4422.1499999999996</v>
      </c>
      <c r="J24" s="29">
        <f>SUM(D24:I24)</f>
        <v>28989.65</v>
      </c>
    </row>
    <row r="25" spans="1:10" s="10" customFormat="1" ht="27.6" x14ac:dyDescent="0.3">
      <c r="A25" s="43"/>
      <c r="B25" s="27" t="s">
        <v>12</v>
      </c>
      <c r="C25" s="28" t="s">
        <v>37</v>
      </c>
      <c r="D25" s="29">
        <f>14160/1.18</f>
        <v>12000</v>
      </c>
      <c r="E25" s="29"/>
      <c r="F25" s="29"/>
      <c r="G25" s="29">
        <v>1800</v>
      </c>
      <c r="H25" s="29"/>
      <c r="I25" s="29">
        <f>SUM(D25:H25)*18%</f>
        <v>2484</v>
      </c>
      <c r="J25" s="29">
        <f>SUM(D25:I25)</f>
        <v>16284</v>
      </c>
    </row>
    <row r="26" spans="1:10" s="10" customFormat="1" ht="27.6" x14ac:dyDescent="0.3">
      <c r="A26" s="43"/>
      <c r="B26" s="27" t="s">
        <v>23</v>
      </c>
      <c r="C26" s="28" t="s">
        <v>37</v>
      </c>
      <c r="D26" s="29"/>
      <c r="E26" s="29"/>
      <c r="F26" s="29"/>
      <c r="G26" s="29"/>
      <c r="H26" s="29">
        <v>14500</v>
      </c>
      <c r="I26" s="29">
        <f>SUM(D26:H26)*18%</f>
        <v>2610</v>
      </c>
      <c r="J26" s="29">
        <f>SUM(D26:I26)</f>
        <v>17110</v>
      </c>
    </row>
    <row r="27" spans="1:10" s="15" customFormat="1" x14ac:dyDescent="0.25">
      <c r="A27" s="40"/>
      <c r="B27" s="16" t="s">
        <v>18</v>
      </c>
      <c r="C27" s="14"/>
      <c r="D27" s="24">
        <f>SUM(D12:D26)</f>
        <v>161533.40677966102</v>
      </c>
      <c r="E27" s="24">
        <f>SUM(E12:E26)</f>
        <v>0</v>
      </c>
      <c r="F27" s="24">
        <f>SUM(F11:F26)</f>
        <v>17940</v>
      </c>
      <c r="G27" s="24">
        <f>SUM(G11:G26)</f>
        <v>54327.5</v>
      </c>
      <c r="H27" s="24">
        <f>SUM(H11:H26)</f>
        <v>73932</v>
      </c>
      <c r="I27" s="24">
        <f>SUM(I12:I26)</f>
        <v>51071.923220338984</v>
      </c>
      <c r="J27" s="24">
        <f>SUM(J12:J26)</f>
        <v>334804.83000000007</v>
      </c>
    </row>
    <row r="28" spans="1:10" x14ac:dyDescent="0.25">
      <c r="A28" s="41"/>
      <c r="D28" s="23"/>
      <c r="E28" s="23"/>
      <c r="F28" s="23"/>
      <c r="G28" s="23"/>
      <c r="H28" s="23"/>
      <c r="I28" s="23"/>
      <c r="J28" s="23"/>
    </row>
    <row r="29" spans="1:10" x14ac:dyDescent="0.25">
      <c r="A29" s="32"/>
      <c r="B29" s="17" t="s">
        <v>19</v>
      </c>
      <c r="C29" s="11"/>
      <c r="D29" s="25">
        <f t="shared" ref="D29:J29" si="9">+D27+D10</f>
        <v>233033.40677966102</v>
      </c>
      <c r="E29" s="25">
        <f t="shared" si="9"/>
        <v>16500</v>
      </c>
      <c r="F29" s="25">
        <f t="shared" si="9"/>
        <v>17940</v>
      </c>
      <c r="G29" s="25">
        <f t="shared" si="9"/>
        <v>54327.5</v>
      </c>
      <c r="H29" s="25">
        <f t="shared" si="9"/>
        <v>73932</v>
      </c>
      <c r="I29" s="25">
        <f t="shared" si="9"/>
        <v>66911.923220338984</v>
      </c>
      <c r="J29" s="25">
        <f t="shared" si="9"/>
        <v>438644.83000000007</v>
      </c>
    </row>
    <row r="30" spans="1:10" x14ac:dyDescent="0.25">
      <c r="D30" s="20" t="s">
        <v>25</v>
      </c>
      <c r="E30" s="20" t="s">
        <v>25</v>
      </c>
      <c r="F30" s="20"/>
      <c r="H30" s="20" t="s">
        <v>52</v>
      </c>
    </row>
    <row r="31" spans="1:10" x14ac:dyDescent="0.25">
      <c r="C31" s="6" t="s">
        <v>26</v>
      </c>
      <c r="E31" s="23">
        <f>+(E29+D29)</f>
        <v>249533.40677966102</v>
      </c>
      <c r="F31" s="23"/>
      <c r="G31" s="23"/>
      <c r="H31" s="23">
        <f>+E31+F29+H29+G29</f>
        <v>395732.90677966102</v>
      </c>
    </row>
    <row r="32" spans="1:10" x14ac:dyDescent="0.25">
      <c r="C32" s="6" t="s">
        <v>27</v>
      </c>
      <c r="E32" s="23">
        <f>+E31*18%</f>
        <v>44916.01322033898</v>
      </c>
      <c r="F32" s="23"/>
      <c r="G32" s="23"/>
      <c r="H32" s="23">
        <f>+H31*18%</f>
        <v>71231.923220338984</v>
      </c>
    </row>
    <row r="33" spans="2:8" x14ac:dyDescent="0.25">
      <c r="C33" s="21" t="s">
        <v>30</v>
      </c>
      <c r="D33" s="21"/>
      <c r="E33" s="26">
        <f>+E32+E31</f>
        <v>294449.42</v>
      </c>
      <c r="F33" s="26"/>
      <c r="G33" s="26"/>
      <c r="H33" s="26">
        <f>+H32+H31</f>
        <v>466964.83</v>
      </c>
    </row>
    <row r="34" spans="2:8" x14ac:dyDescent="0.25">
      <c r="C34" s="6" t="s">
        <v>28</v>
      </c>
      <c r="E34" s="23">
        <v>3.36</v>
      </c>
      <c r="F34" s="23"/>
      <c r="G34" s="23"/>
      <c r="H34" s="23">
        <v>3.36</v>
      </c>
    </row>
    <row r="35" spans="2:8" x14ac:dyDescent="0.25">
      <c r="C35" s="21" t="s">
        <v>29</v>
      </c>
      <c r="D35" s="21"/>
      <c r="E35" s="26">
        <f>+E33/E34</f>
        <v>87633.755952380947</v>
      </c>
      <c r="F35" s="26"/>
      <c r="G35" s="26"/>
      <c r="H35" s="26">
        <f>+H33/H34</f>
        <v>138977.62797619047</v>
      </c>
    </row>
    <row r="36" spans="2:8" x14ac:dyDescent="0.25">
      <c r="E36" s="23"/>
      <c r="F36" s="23"/>
      <c r="G36" s="23"/>
      <c r="H36" s="23"/>
    </row>
    <row r="37" spans="2:8" ht="30.6" customHeight="1" x14ac:dyDescent="0.25">
      <c r="B37" s="36"/>
      <c r="C37" s="36"/>
      <c r="D37" s="36"/>
      <c r="E37" s="36"/>
      <c r="F37" s="36"/>
      <c r="G37" s="37" t="s">
        <v>53</v>
      </c>
      <c r="H37" s="38">
        <f>+H35-E35</f>
        <v>51343.872023809527</v>
      </c>
    </row>
  </sheetData>
  <mergeCells count="3">
    <mergeCell ref="D4:D5"/>
    <mergeCell ref="A4:A9"/>
    <mergeCell ref="A11:A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 Dulanto</dc:creator>
  <cp:lastModifiedBy>Dora Dulanto</cp:lastModifiedBy>
  <dcterms:created xsi:type="dcterms:W3CDTF">2026-08-03T14:57:17Z</dcterms:created>
  <dcterms:modified xsi:type="dcterms:W3CDTF">2026-11-03T14:04:51Z</dcterms:modified>
</cp:coreProperties>
</file>